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losanpaiva/Documents/Documents/Instit Empreg/ a a Atuais/Faccat/Mestrado/a a aulas/Eco Pol do Des/ a a a Prog 2020/"/>
    </mc:Choice>
  </mc:AlternateContent>
  <xr:revisionPtr revIDLastSave="0" documentId="13_ncr:1_{56BE2063-9165-6D4B-8EA7-B19F0A645B23}" xr6:coauthVersionLast="45" xr6:coauthVersionMax="45" xr10:uidLastSave="{00000000-0000-0000-0000-000000000000}"/>
  <bookViews>
    <workbookView xWindow="2520" yWindow="3020" windowWidth="26000" windowHeight="13680" activeTab="1" xr2:uid="{72C57462-0F32-3840-832D-4FEBA23B413E}"/>
  </bookViews>
  <sheets>
    <sheet name="Acum Manufat Impos" sheetId="1" r:id="rId1"/>
    <sheet name="Acum Kista" sheetId="2" r:id="rId2"/>
    <sheet name="Plan 1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" i="2" l="1"/>
  <c r="M8" i="2"/>
  <c r="O8" i="2"/>
  <c r="N8" i="2"/>
  <c r="C41" i="2"/>
  <c r="I8" i="2"/>
  <c r="G8" i="2"/>
  <c r="F7" i="1"/>
  <c r="G41" i="2"/>
  <c r="I21" i="2"/>
  <c r="J21" i="2" s="1"/>
  <c r="F21" i="2"/>
  <c r="F20" i="2"/>
  <c r="H19" i="2"/>
  <c r="D9" i="2"/>
  <c r="E9" i="2"/>
  <c r="E10" i="2" s="1"/>
  <c r="E11" i="2" s="1"/>
  <c r="E12" i="2" s="1"/>
  <c r="E13" i="2" s="1"/>
  <c r="E14" i="2" s="1"/>
  <c r="E15" i="2" s="1"/>
  <c r="E16" i="2" s="1"/>
  <c r="E17" i="2" s="1"/>
  <c r="E18" i="2" s="1"/>
  <c r="P18" i="2" s="1"/>
  <c r="C12" i="2"/>
  <c r="C13" i="2" s="1"/>
  <c r="C14" i="2" s="1"/>
  <c r="C15" i="2" s="1"/>
  <c r="C16" i="2" s="1"/>
  <c r="C17" i="2" s="1"/>
  <c r="C18" i="2" s="1"/>
  <c r="B12" i="1"/>
  <c r="B13" i="1" s="1"/>
  <c r="B14" i="1" s="1"/>
  <c r="B15" i="1" s="1"/>
  <c r="B16" i="1" s="1"/>
  <c r="B17" i="1" s="1"/>
  <c r="B11" i="1"/>
  <c r="E8" i="1"/>
  <c r="C9" i="1" s="1"/>
  <c r="F8" i="1" l="1"/>
  <c r="D9" i="1"/>
  <c r="Q8" i="2"/>
  <c r="P17" i="2"/>
  <c r="P13" i="2"/>
  <c r="P9" i="2"/>
  <c r="O9" i="2"/>
  <c r="P16" i="2"/>
  <c r="P12" i="2"/>
  <c r="P15" i="2"/>
  <c r="P11" i="2"/>
  <c r="P14" i="2"/>
  <c r="P10" i="2"/>
  <c r="J8" i="2"/>
  <c r="G21" i="2"/>
  <c r="G20" i="2"/>
  <c r="F9" i="2"/>
  <c r="M9" i="2" s="1"/>
  <c r="E9" i="1" l="1"/>
  <c r="C10" i="1" s="1"/>
  <c r="I9" i="2"/>
  <c r="N9" i="2"/>
  <c r="Q9" i="2" s="1"/>
  <c r="G9" i="2"/>
  <c r="D10" i="2"/>
  <c r="O10" i="2" s="1"/>
  <c r="F9" i="1" l="1"/>
  <c r="D10" i="1"/>
  <c r="J9" i="2"/>
  <c r="F10" i="2"/>
  <c r="M10" i="2" s="1"/>
  <c r="F10" i="1" l="1"/>
  <c r="D11" i="1"/>
  <c r="E10" i="1"/>
  <c r="C11" i="1" s="1"/>
  <c r="I10" i="2"/>
  <c r="N10" i="2"/>
  <c r="Q10" i="2" s="1"/>
  <c r="D11" i="2"/>
  <c r="O11" i="2" s="1"/>
  <c r="G10" i="2"/>
  <c r="E11" i="1" l="1"/>
  <c r="C12" i="1" s="1"/>
  <c r="F11" i="2"/>
  <c r="M11" i="2" s="1"/>
  <c r="J10" i="2"/>
  <c r="D12" i="1" l="1"/>
  <c r="F11" i="1"/>
  <c r="D12" i="2"/>
  <c r="N11" i="2"/>
  <c r="Q11" i="2" s="1"/>
  <c r="G11" i="2"/>
  <c r="I11" i="2"/>
  <c r="J11" i="2" s="1"/>
  <c r="E12" i="1" l="1"/>
  <c r="C13" i="1" s="1"/>
  <c r="D13" i="1"/>
  <c r="F12" i="2"/>
  <c r="G12" i="2" s="1"/>
  <c r="O12" i="2"/>
  <c r="F13" i="1" l="1"/>
  <c r="F12" i="1"/>
  <c r="E13" i="1"/>
  <c r="C14" i="1" s="1"/>
  <c r="I12" i="2"/>
  <c r="J12" i="2" s="1"/>
  <c r="D13" i="2"/>
  <c r="O13" i="2" s="1"/>
  <c r="N12" i="2"/>
  <c r="Q12" i="2" s="1"/>
  <c r="M12" i="2"/>
  <c r="F13" i="2"/>
  <c r="E19" i="2"/>
  <c r="E14" i="1" l="1"/>
  <c r="C15" i="1" s="1"/>
  <c r="D14" i="1"/>
  <c r="N13" i="2"/>
  <c r="Q13" i="2" s="1"/>
  <c r="M13" i="2"/>
  <c r="G13" i="2"/>
  <c r="I13" i="2"/>
  <c r="D14" i="2"/>
  <c r="O14" i="2" s="1"/>
  <c r="F14" i="1" l="1"/>
  <c r="D15" i="1"/>
  <c r="E15" i="1" s="1"/>
  <c r="J13" i="2"/>
  <c r="F14" i="2"/>
  <c r="C16" i="1" l="1"/>
  <c r="F15" i="1"/>
  <c r="D16" i="1"/>
  <c r="E16" i="1" s="1"/>
  <c r="N14" i="2"/>
  <c r="Q14" i="2" s="1"/>
  <c r="M14" i="2"/>
  <c r="G14" i="2"/>
  <c r="I14" i="2"/>
  <c r="J14" i="2" s="1"/>
  <c r="D15" i="2"/>
  <c r="O15" i="2" s="1"/>
  <c r="C17" i="1" l="1"/>
  <c r="D17" i="1"/>
  <c r="E17" i="1" s="1"/>
  <c r="F17" i="1" s="1"/>
  <c r="F15" i="2"/>
  <c r="M15" i="2" s="1"/>
  <c r="F16" i="1"/>
  <c r="I15" i="2" l="1"/>
  <c r="J15" i="2" s="1"/>
  <c r="N15" i="2"/>
  <c r="Q15" i="2" s="1"/>
  <c r="G15" i="2"/>
  <c r="D16" i="2"/>
  <c r="O16" i="2" s="1"/>
  <c r="F16" i="2" l="1"/>
  <c r="N16" i="2" l="1"/>
  <c r="Q16" i="2" s="1"/>
  <c r="M16" i="2"/>
  <c r="G16" i="2"/>
  <c r="I16" i="2"/>
  <c r="J16" i="2" s="1"/>
  <c r="D17" i="2"/>
  <c r="F17" i="2" l="1"/>
  <c r="I17" i="2" s="1"/>
  <c r="J17" i="2" s="1"/>
  <c r="O17" i="2"/>
  <c r="D18" i="2"/>
  <c r="D18" i="1"/>
  <c r="C18" i="1"/>
  <c r="E18" i="1"/>
  <c r="N17" i="2" l="1"/>
  <c r="Q17" i="2"/>
  <c r="M17" i="2"/>
  <c r="G17" i="2"/>
  <c r="D32" i="2" s="1"/>
  <c r="D19" i="2"/>
  <c r="O18" i="2"/>
  <c r="I20" i="2"/>
  <c r="J20" i="2" s="1"/>
  <c r="F18" i="2"/>
  <c r="M18" i="2" s="1"/>
  <c r="F18" i="1"/>
  <c r="I18" i="2" l="1"/>
  <c r="N18" i="2"/>
  <c r="Q18" i="2" s="1"/>
  <c r="F19" i="2"/>
  <c r="G18" i="2"/>
  <c r="H32" i="2" s="1"/>
  <c r="I19" i="2"/>
  <c r="E32" i="2"/>
  <c r="C34" i="2" s="1"/>
  <c r="C33" i="2" s="1"/>
  <c r="C30" i="2" l="1"/>
  <c r="C31" i="2"/>
  <c r="D34" i="2"/>
  <c r="D30" i="2" s="1"/>
  <c r="E30" i="2" s="1"/>
  <c r="J18" i="2"/>
  <c r="J19" i="2" s="1"/>
  <c r="D41" i="2"/>
  <c r="G34" i="2"/>
  <c r="G19" i="2"/>
  <c r="D31" i="2" l="1"/>
  <c r="E31" i="2" s="1"/>
  <c r="D33" i="2"/>
  <c r="E33" i="2" s="1"/>
  <c r="G31" i="2"/>
  <c r="C40" i="2" s="1"/>
  <c r="G30" i="2"/>
  <c r="C39" i="2" s="1"/>
  <c r="G33" i="2"/>
  <c r="C42" i="2" s="1"/>
  <c r="H34" i="2"/>
  <c r="H41" i="2"/>
  <c r="I32" i="2"/>
  <c r="I41" i="2" l="1"/>
  <c r="E41" i="2"/>
  <c r="G39" i="2"/>
  <c r="H31" i="2"/>
  <c r="H30" i="2"/>
  <c r="D39" i="2" s="1"/>
  <c r="H33" i="2"/>
  <c r="G42" i="2"/>
  <c r="G40" i="2"/>
  <c r="I31" i="2" l="1"/>
  <c r="D40" i="2"/>
  <c r="H42" i="2"/>
  <c r="D42" i="2"/>
  <c r="I30" i="2"/>
  <c r="J30" i="2" s="1"/>
  <c r="I33" i="2"/>
  <c r="H40" i="2"/>
  <c r="H39" i="2"/>
  <c r="I42" i="2" l="1"/>
  <c r="E42" i="2"/>
  <c r="I39" i="2"/>
  <c r="E39" i="2"/>
  <c r="I40" i="2"/>
  <c r="E40" i="2"/>
</calcChain>
</file>

<file path=xl/sharedStrings.xml><?xml version="1.0" encoding="utf-8"?>
<sst xmlns="http://schemas.openxmlformats.org/spreadsheetml/2006/main" count="86" uniqueCount="67">
  <si>
    <t xml:space="preserve">Acumulação com Base Tècnica Estável </t>
  </si>
  <si>
    <t>Tx de Lucro</t>
  </si>
  <si>
    <t>K C</t>
  </si>
  <si>
    <t>K V</t>
  </si>
  <si>
    <t>M-V</t>
  </si>
  <si>
    <t>Tx de Salário</t>
  </si>
  <si>
    <t>$ 1,00</t>
  </si>
  <si>
    <t>T</t>
  </si>
  <si>
    <t>Var</t>
  </si>
  <si>
    <t>Cons Kista</t>
  </si>
  <si>
    <t>Inv Kista</t>
  </si>
  <si>
    <t>Valor Agre</t>
  </si>
  <si>
    <t>Dem Agre</t>
  </si>
  <si>
    <t>KC</t>
  </si>
  <si>
    <t>KV</t>
  </si>
  <si>
    <t>MV</t>
  </si>
  <si>
    <t>D C 9</t>
  </si>
  <si>
    <t>D K 9</t>
  </si>
  <si>
    <t>VAB</t>
  </si>
  <si>
    <t>D C 10</t>
  </si>
  <si>
    <t>D K 10</t>
  </si>
  <si>
    <t>Total 9</t>
  </si>
  <si>
    <t>Total 10</t>
  </si>
  <si>
    <t>MVc + KVc =</t>
  </si>
  <si>
    <t>MVk + KVk =</t>
  </si>
  <si>
    <t>VAB-Tot</t>
  </si>
  <si>
    <t>MVc =</t>
  </si>
  <si>
    <t>= KVc + KVk +5</t>
  </si>
  <si>
    <t xml:space="preserve"> KVt  +  5 =</t>
  </si>
  <si>
    <t>KVk + 5</t>
  </si>
  <si>
    <t>KVt - KVc + 5 =</t>
  </si>
  <si>
    <t>MVt + KVt =</t>
  </si>
  <si>
    <t>VABc + VABk</t>
  </si>
  <si>
    <t>VABc =</t>
  </si>
  <si>
    <t>VABk =</t>
  </si>
  <si>
    <t>MVt  - 5 =</t>
  </si>
  <si>
    <t>MVc + MVk -5</t>
  </si>
  <si>
    <t xml:space="preserve">DC Δ </t>
  </si>
  <si>
    <t xml:space="preserve">D K Δ </t>
  </si>
  <si>
    <t xml:space="preserve">Total Δ </t>
  </si>
  <si>
    <t>VABt =</t>
  </si>
  <si>
    <t>Δ MV</t>
  </si>
  <si>
    <t>Δ KV</t>
  </si>
  <si>
    <t>Δ VAB</t>
  </si>
  <si>
    <t>Δ KC</t>
  </si>
  <si>
    <t>KVk =</t>
  </si>
  <si>
    <t>MVc - 5</t>
  </si>
  <si>
    <t>VABk  =</t>
  </si>
  <si>
    <t>Tx Lucro</t>
  </si>
  <si>
    <t>MV / KV</t>
  </si>
  <si>
    <t xml:space="preserve">KC / KV </t>
  </si>
  <si>
    <t>KV / KV</t>
  </si>
  <si>
    <t>Δ KC   =</t>
  </si>
  <si>
    <t xml:space="preserve">MVt = </t>
  </si>
  <si>
    <t>= Δ KC  + 5</t>
  </si>
  <si>
    <t>Acumulação com Base Tècnica Mutável com Poupança Relativa de Mão de Obra</t>
  </si>
  <si>
    <t>Var %  entre T 9 e T 10</t>
  </si>
  <si>
    <t>Var Abs entre T 9 e T 10</t>
  </si>
  <si>
    <t>Δ MV %</t>
  </si>
  <si>
    <t>Δ KV %</t>
  </si>
  <si>
    <t>Δ VAB %</t>
  </si>
  <si>
    <t>Δ KC %</t>
  </si>
  <si>
    <t>X</t>
  </si>
  <si>
    <t>Quadro 1</t>
  </si>
  <si>
    <t>Quadro 2</t>
  </si>
  <si>
    <t>Quadro 3</t>
  </si>
  <si>
    <t>Quadro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</si>
</sst>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$-409]* #,##0.00_ ;_-[$$-409]* \-#,##0.00\ ;_-[$$-409]* &quot;-&quot;??_ ;_-@_ "/>
  </numFmts>
  <fonts count="5">
    <font>
      <sz val="12"/>
      <color theme="1"/>
      <name val="TimesNewRomanPSMT"/>
      <family val="2"/>
    </font>
    <font>
      <sz val="12"/>
      <color theme="1"/>
      <name val="TimesNewRomanPSMT"/>
      <family val="2"/>
    </font>
    <font>
      <sz val="12"/>
      <color rgb="FFFF0000"/>
      <name val="TimesNewRomanPSMT"/>
      <family val="2"/>
    </font>
    <font>
      <b/>
      <sz val="12"/>
      <color theme="1"/>
      <name val="TimesNewRomanPSMT"/>
    </font>
    <font>
      <sz val="12"/>
      <color theme="1"/>
      <name val="TimesNewRomanPSMT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5">
    <xf numFmtId="0" fontId="0" fillId="0" borderId="0" xfId="0"/>
    <xf numFmtId="0" fontId="0" fillId="0" borderId="0" xfId="0" applyAlignment="1">
      <alignment horizontal="center"/>
    </xf>
    <xf numFmtId="43" fontId="0" fillId="0" borderId="1" xfId="1" applyFont="1" applyBorder="1"/>
    <xf numFmtId="10" fontId="0" fillId="0" borderId="1" xfId="3" applyNumberFormat="1" applyFont="1" applyBorder="1"/>
    <xf numFmtId="0" fontId="3" fillId="0" borderId="1" xfId="0" applyFont="1" applyBorder="1" applyAlignment="1">
      <alignment horizontal="center"/>
    </xf>
    <xf numFmtId="9" fontId="0" fillId="0" borderId="0" xfId="0" applyNumberFormat="1" applyAlignment="1">
      <alignment horizontal="center" vertical="center"/>
    </xf>
    <xf numFmtId="164" fontId="0" fillId="0" borderId="0" xfId="2" applyNumberFormat="1" applyFont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44" fontId="0" fillId="0" borderId="1" xfId="1" applyNumberFormat="1" applyFont="1" applyBorder="1"/>
    <xf numFmtId="44" fontId="0" fillId="0" borderId="1" xfId="0" applyNumberFormat="1" applyBorder="1" applyAlignment="1">
      <alignment horizontal="center"/>
    </xf>
    <xf numFmtId="44" fontId="0" fillId="0" borderId="3" xfId="1" applyNumberFormat="1" applyFont="1" applyBorder="1"/>
    <xf numFmtId="44" fontId="0" fillId="0" borderId="10" xfId="0" applyNumberFormat="1" applyBorder="1" applyAlignment="1">
      <alignment horizontal="center"/>
    </xf>
    <xf numFmtId="44" fontId="0" fillId="0" borderId="10" xfId="0" applyNumberFormat="1" applyBorder="1"/>
    <xf numFmtId="44" fontId="0" fillId="0" borderId="10" xfId="1" applyNumberFormat="1" applyFont="1" applyBorder="1"/>
    <xf numFmtId="0" fontId="3" fillId="2" borderId="4" xfId="0" applyFont="1" applyFill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44" fontId="0" fillId="0" borderId="15" xfId="0" applyNumberFormat="1" applyBorder="1"/>
    <xf numFmtId="44" fontId="0" fillId="0" borderId="16" xfId="0" applyNumberFormat="1" applyBorder="1"/>
    <xf numFmtId="44" fontId="0" fillId="3" borderId="15" xfId="1" applyNumberFormat="1" applyFont="1" applyFill="1" applyBorder="1" applyAlignment="1">
      <alignment horizontal="center"/>
    </xf>
    <xf numFmtId="44" fontId="0" fillId="0" borderId="0" xfId="0" applyNumberFormat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4" fontId="0" fillId="0" borderId="32" xfId="1" applyNumberFormat="1" applyFont="1" applyBorder="1"/>
    <xf numFmtId="44" fontId="0" fillId="0" borderId="26" xfId="0" applyNumberFormat="1" applyBorder="1"/>
    <xf numFmtId="0" fontId="3" fillId="0" borderId="33" xfId="0" applyFont="1" applyBorder="1" applyAlignment="1">
      <alignment horizontal="center"/>
    </xf>
    <xf numFmtId="44" fontId="0" fillId="0" borderId="14" xfId="0" applyNumberFormat="1" applyBorder="1" applyAlignment="1">
      <alignment horizontal="center"/>
    </xf>
    <xf numFmtId="44" fontId="0" fillId="4" borderId="26" xfId="0" applyNumberFormat="1" applyFill="1" applyBorder="1"/>
    <xf numFmtId="44" fontId="3" fillId="4" borderId="15" xfId="1" applyNumberFormat="1" applyFont="1" applyFill="1" applyBorder="1"/>
    <xf numFmtId="44" fontId="3" fillId="4" borderId="16" xfId="0" applyNumberFormat="1" applyFont="1" applyFill="1" applyBorder="1"/>
    <xf numFmtId="44" fontId="4" fillId="4" borderId="1" xfId="1" applyNumberFormat="1" applyFont="1" applyFill="1" applyBorder="1"/>
    <xf numFmtId="44" fontId="0" fillId="0" borderId="34" xfId="1" applyNumberFormat="1" applyFont="1" applyBorder="1"/>
    <xf numFmtId="44" fontId="4" fillId="4" borderId="3" xfId="1" applyNumberFormat="1" applyFont="1" applyFill="1" applyBorder="1"/>
    <xf numFmtId="44" fontId="0" fillId="4" borderId="35" xfId="0" applyNumberFormat="1" applyFill="1" applyBorder="1"/>
    <xf numFmtId="0" fontId="3" fillId="0" borderId="36" xfId="0" applyFont="1" applyBorder="1" applyAlignment="1">
      <alignment horizontal="center"/>
    </xf>
    <xf numFmtId="44" fontId="0" fillId="0" borderId="37" xfId="0" applyNumberFormat="1" applyBorder="1" applyAlignment="1">
      <alignment horizontal="center"/>
    </xf>
    <xf numFmtId="44" fontId="0" fillId="3" borderId="10" xfId="1" applyNumberFormat="1" applyFont="1" applyFill="1" applyBorder="1" applyAlignment="1">
      <alignment horizontal="center"/>
    </xf>
    <xf numFmtId="44" fontId="3" fillId="4" borderId="10" xfId="1" applyNumberFormat="1" applyFont="1" applyFill="1" applyBorder="1"/>
    <xf numFmtId="44" fontId="3" fillId="4" borderId="25" xfId="0" applyNumberFormat="1" applyFont="1" applyFill="1" applyBorder="1"/>
    <xf numFmtId="10" fontId="0" fillId="2" borderId="5" xfId="3" applyNumberFormat="1" applyFont="1" applyFill="1" applyBorder="1" applyAlignment="1">
      <alignment horizontal="center"/>
    </xf>
    <xf numFmtId="10" fontId="0" fillId="2" borderId="6" xfId="3" applyNumberFormat="1" applyFont="1" applyFill="1" applyBorder="1" applyAlignment="1">
      <alignment horizontal="center"/>
    </xf>
    <xf numFmtId="10" fontId="0" fillId="0" borderId="0" xfId="3" applyNumberFormat="1" applyFont="1"/>
    <xf numFmtId="10" fontId="0" fillId="0" borderId="0" xfId="3" applyNumberFormat="1" applyFont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10" fontId="0" fillId="0" borderId="32" xfId="3" applyNumberFormat="1" applyFont="1" applyBorder="1"/>
    <xf numFmtId="10" fontId="0" fillId="0" borderId="26" xfId="3" applyNumberFormat="1" applyFont="1" applyBorder="1"/>
    <xf numFmtId="10" fontId="0" fillId="0" borderId="14" xfId="3" applyNumberFormat="1" applyFont="1" applyBorder="1"/>
    <xf numFmtId="10" fontId="0" fillId="0" borderId="15" xfId="3" applyNumberFormat="1" applyFont="1" applyBorder="1"/>
    <xf numFmtId="10" fontId="0" fillId="0" borderId="0" xfId="3" applyNumberFormat="1" applyFont="1" applyFill="1" applyBorder="1"/>
    <xf numFmtId="0" fontId="0" fillId="0" borderId="0" xfId="0" applyBorder="1"/>
    <xf numFmtId="0" fontId="3" fillId="0" borderId="29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9" xfId="0" applyBorder="1" applyAlignment="1">
      <alignment horizontal="center"/>
    </xf>
    <xf numFmtId="44" fontId="0" fillId="6" borderId="1" xfId="0" applyNumberFormat="1" applyFill="1" applyBorder="1" applyAlignment="1">
      <alignment horizontal="center"/>
    </xf>
    <xf numFmtId="44" fontId="0" fillId="3" borderId="3" xfId="0" applyNumberFormat="1" applyFill="1" applyBorder="1" applyAlignment="1">
      <alignment horizontal="center"/>
    </xf>
    <xf numFmtId="44" fontId="3" fillId="0" borderId="1" xfId="1" applyNumberFormat="1" applyFont="1" applyBorder="1"/>
    <xf numFmtId="44" fontId="3" fillId="0" borderId="3" xfId="1" applyNumberFormat="1" applyFont="1" applyBorder="1"/>
    <xf numFmtId="44" fontId="3" fillId="0" borderId="10" xfId="1" applyNumberFormat="1" applyFont="1" applyBorder="1" applyAlignment="1">
      <alignment horizontal="center"/>
    </xf>
    <xf numFmtId="44" fontId="3" fillId="0" borderId="15" xfId="1" applyNumberFormat="1" applyFont="1" applyBorder="1" applyAlignment="1">
      <alignment horizontal="center"/>
    </xf>
    <xf numFmtId="44" fontId="3" fillId="0" borderId="1" xfId="1" applyNumberFormat="1" applyFont="1" applyFill="1" applyBorder="1"/>
    <xf numFmtId="44" fontId="3" fillId="0" borderId="3" xfId="1" applyNumberFormat="1" applyFont="1" applyFill="1" applyBorder="1"/>
    <xf numFmtId="44" fontId="3" fillId="0" borderId="10" xfId="1" applyNumberFormat="1" applyFont="1" applyFill="1" applyBorder="1" applyAlignment="1">
      <alignment horizontal="center"/>
    </xf>
    <xf numFmtId="44" fontId="3" fillId="0" borderId="15" xfId="1" applyNumberFormat="1" applyFont="1" applyFill="1" applyBorder="1" applyAlignment="1">
      <alignment horizontal="center"/>
    </xf>
    <xf numFmtId="10" fontId="0" fillId="5" borderId="16" xfId="3" applyNumberFormat="1" applyFont="1" applyFill="1" applyBorder="1"/>
    <xf numFmtId="44" fontId="3" fillId="0" borderId="13" xfId="0" applyNumberFormat="1" applyFont="1" applyBorder="1"/>
    <xf numFmtId="49" fontId="0" fillId="0" borderId="0" xfId="0" applyNumberFormat="1"/>
    <xf numFmtId="44" fontId="0" fillId="0" borderId="1" xfId="0" applyNumberFormat="1" applyFill="1" applyBorder="1"/>
    <xf numFmtId="44" fontId="0" fillId="0" borderId="10" xfId="0" applyNumberFormat="1" applyFill="1" applyBorder="1"/>
    <xf numFmtId="44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44" fontId="0" fillId="0" borderId="25" xfId="0" applyNumberFormat="1" applyFill="1" applyBorder="1"/>
    <xf numFmtId="44" fontId="0" fillId="0" borderId="26" xfId="0" applyNumberFormat="1" applyFill="1" applyBorder="1"/>
    <xf numFmtId="44" fontId="0" fillId="7" borderId="1" xfId="0" applyNumberFormat="1" applyFill="1" applyBorder="1"/>
    <xf numFmtId="49" fontId="0" fillId="0" borderId="1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49" fontId="0" fillId="0" borderId="11" xfId="0" applyNumberFormat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13" xfId="0" applyNumberFormat="1" applyBorder="1"/>
    <xf numFmtId="49" fontId="0" fillId="0" borderId="14" xfId="0" applyNumberFormat="1" applyBorder="1"/>
    <xf numFmtId="49" fontId="3" fillId="0" borderId="15" xfId="0" applyNumberFormat="1" applyFont="1" applyFill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49" fontId="3" fillId="0" borderId="16" xfId="0" applyNumberFormat="1" applyFont="1" applyBorder="1" applyAlignment="1">
      <alignment horizontal="center"/>
    </xf>
    <xf numFmtId="49" fontId="0" fillId="0" borderId="11" xfId="0" applyNumberFormat="1" applyFill="1" applyBorder="1" applyAlignment="1">
      <alignment horizontal="center"/>
    </xf>
    <xf numFmtId="49" fontId="0" fillId="0" borderId="13" xfId="0" applyNumberFormat="1" applyBorder="1" applyAlignment="1">
      <alignment horizontal="center"/>
    </xf>
    <xf numFmtId="49" fontId="0" fillId="0" borderId="32" xfId="0" applyNumberFormat="1" applyBorder="1"/>
    <xf numFmtId="49" fontId="0" fillId="0" borderId="26" xfId="0" applyNumberFormat="1" applyBorder="1"/>
    <xf numFmtId="49" fontId="0" fillId="0" borderId="16" xfId="0" applyNumberFormat="1" applyBorder="1"/>
    <xf numFmtId="10" fontId="0" fillId="0" borderId="1" xfId="3" applyNumberFormat="1" applyFont="1" applyBorder="1" applyAlignment="1">
      <alignment horizontal="center"/>
    </xf>
    <xf numFmtId="0" fontId="0" fillId="0" borderId="12" xfId="0" applyFill="1" applyBorder="1" applyAlignment="1">
      <alignment horizontal="center"/>
    </xf>
    <xf numFmtId="9" fontId="0" fillId="0" borderId="32" xfId="3" applyFont="1" applyBorder="1" applyAlignment="1">
      <alignment horizontal="center"/>
    </xf>
    <xf numFmtId="10" fontId="0" fillId="0" borderId="26" xfId="0" applyNumberFormat="1" applyBorder="1" applyAlignment="1">
      <alignment horizontal="center"/>
    </xf>
    <xf numFmtId="9" fontId="0" fillId="0" borderId="14" xfId="3" applyFont="1" applyBorder="1" applyAlignment="1">
      <alignment horizontal="center"/>
    </xf>
    <xf numFmtId="10" fontId="0" fillId="0" borderId="15" xfId="3" applyNumberFormat="1" applyFont="1" applyBorder="1" applyAlignment="1">
      <alignment horizontal="center"/>
    </xf>
    <xf numFmtId="10" fontId="0" fillId="0" borderId="16" xfId="0" applyNumberFormat="1" applyBorder="1" applyAlignment="1">
      <alignment horizontal="center"/>
    </xf>
    <xf numFmtId="44" fontId="0" fillId="0" borderId="28" xfId="0" applyNumberFormat="1" applyBorder="1"/>
    <xf numFmtId="44" fontId="0" fillId="0" borderId="38" xfId="0" applyNumberFormat="1" applyFill="1" applyBorder="1"/>
    <xf numFmtId="44" fontId="0" fillId="0" borderId="35" xfId="0" applyNumberFormat="1" applyFill="1" applyBorder="1"/>
    <xf numFmtId="49" fontId="0" fillId="0" borderId="32" xfId="0" applyNumberFormat="1" applyFill="1" applyBorder="1" applyAlignment="1">
      <alignment horizontal="center"/>
    </xf>
    <xf numFmtId="49" fontId="0" fillId="0" borderId="15" xfId="0" applyNumberFormat="1" applyFill="1" applyBorder="1" applyAlignment="1">
      <alignment horizontal="center"/>
    </xf>
    <xf numFmtId="44" fontId="3" fillId="3" borderId="1" xfId="0" applyNumberFormat="1" applyFont="1" applyFill="1" applyBorder="1"/>
    <xf numFmtId="44" fontId="0" fillId="4" borderId="3" xfId="0" applyNumberFormat="1" applyFill="1" applyBorder="1"/>
    <xf numFmtId="44" fontId="0" fillId="4" borderId="1" xfId="0" applyNumberFormat="1" applyFill="1" applyBorder="1"/>
    <xf numFmtId="44" fontId="3" fillId="3" borderId="2" xfId="0" applyNumberFormat="1" applyFont="1" applyFill="1" applyBorder="1"/>
    <xf numFmtId="44" fontId="3" fillId="3" borderId="0" xfId="0" applyNumberFormat="1" applyFont="1" applyFill="1"/>
    <xf numFmtId="44" fontId="3" fillId="0" borderId="12" xfId="0" applyNumberFormat="1" applyFont="1" applyFill="1" applyBorder="1"/>
    <xf numFmtId="44" fontId="0" fillId="0" borderId="37" xfId="1" applyNumberFormat="1" applyFont="1" applyBorder="1"/>
    <xf numFmtId="44" fontId="3" fillId="0" borderId="10" xfId="1" applyNumberFormat="1" applyFont="1" applyBorder="1"/>
    <xf numFmtId="44" fontId="4" fillId="4" borderId="10" xfId="1" applyNumberFormat="1" applyFont="1" applyFill="1" applyBorder="1"/>
    <xf numFmtId="44" fontId="3" fillId="0" borderId="10" xfId="1" applyNumberFormat="1" applyFont="1" applyFill="1" applyBorder="1"/>
    <xf numFmtId="44" fontId="0" fillId="4" borderId="25" xfId="0" applyNumberForma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4" fontId="0" fillId="4" borderId="39" xfId="0" applyNumberFormat="1" applyFill="1" applyBorder="1"/>
    <xf numFmtId="44" fontId="0" fillId="0" borderId="19" xfId="0" applyNumberFormat="1" applyBorder="1"/>
    <xf numFmtId="44" fontId="3" fillId="0" borderId="40" xfId="0" applyNumberFormat="1" applyFont="1" applyBorder="1"/>
    <xf numFmtId="44" fontId="0" fillId="0" borderId="17" xfId="0" applyNumberFormat="1" applyBorder="1"/>
    <xf numFmtId="0" fontId="0" fillId="0" borderId="41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44" fontId="3" fillId="0" borderId="42" xfId="0" applyNumberFormat="1" applyFont="1" applyBorder="1"/>
    <xf numFmtId="44" fontId="0" fillId="0" borderId="43" xfId="0" applyNumberFormat="1" applyBorder="1"/>
    <xf numFmtId="44" fontId="0" fillId="0" borderId="40" xfId="0" applyNumberFormat="1" applyBorder="1"/>
    <xf numFmtId="44" fontId="0" fillId="0" borderId="38" xfId="0" applyNumberFormat="1" applyBorder="1"/>
    <xf numFmtId="44" fontId="3" fillId="4" borderId="39" xfId="0" applyNumberFormat="1" applyFont="1" applyFill="1" applyBorder="1"/>
    <xf numFmtId="44" fontId="3" fillId="0" borderId="19" xfId="0" applyNumberFormat="1" applyFont="1" applyBorder="1"/>
    <xf numFmtId="0" fontId="3" fillId="0" borderId="41" xfId="0" applyFont="1" applyBorder="1" applyAlignment="1">
      <alignment horizontal="center"/>
    </xf>
    <xf numFmtId="44" fontId="0" fillId="7" borderId="18" xfId="0" applyNumberFormat="1" applyFill="1" applyBorder="1"/>
    <xf numFmtId="44" fontId="2" fillId="0" borderId="19" xfId="0" applyNumberFormat="1" applyFont="1" applyFill="1" applyBorder="1"/>
    <xf numFmtId="44" fontId="0" fillId="0" borderId="19" xfId="0" applyNumberFormat="1" applyFill="1" applyBorder="1"/>
    <xf numFmtId="44" fontId="0" fillId="0" borderId="17" xfId="0" applyNumberFormat="1" applyFill="1" applyBorder="1"/>
    <xf numFmtId="10" fontId="0" fillId="0" borderId="2" xfId="3" applyNumberFormat="1" applyFont="1" applyBorder="1" applyAlignment="1">
      <alignment horizontal="center"/>
    </xf>
    <xf numFmtId="10" fontId="0" fillId="0" borderId="0" xfId="3" applyNumberFormat="1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10" fontId="0" fillId="0" borderId="29" xfId="3" applyNumberFormat="1" applyFont="1" applyBorder="1" applyAlignment="1">
      <alignment horizontal="center"/>
    </xf>
    <xf numFmtId="10" fontId="0" fillId="0" borderId="30" xfId="3" applyNumberFormat="1" applyFont="1" applyBorder="1" applyAlignment="1">
      <alignment horizontal="center"/>
    </xf>
    <xf numFmtId="10" fontId="0" fillId="0" borderId="31" xfId="3" applyNumberFormat="1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0" fillId="0" borderId="32" xfId="0" applyBorder="1" applyAlignment="1">
      <alignment horizontal="center"/>
    </xf>
    <xf numFmtId="43" fontId="0" fillId="0" borderId="26" xfId="1" applyFont="1" applyBorder="1"/>
    <xf numFmtId="0" fontId="0" fillId="0" borderId="14" xfId="0" applyBorder="1"/>
    <xf numFmtId="10" fontId="0" fillId="0" borderId="16" xfId="3" applyNumberFormat="1" applyFont="1" applyBorder="1"/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BAC12-D4F0-0447-8C66-D13A7F16DB86}">
  <dimension ref="B1:F18"/>
  <sheetViews>
    <sheetView zoomScale="194" workbookViewId="0">
      <selection activeCell="B4" sqref="B4:F18"/>
    </sheetView>
  </sheetViews>
  <sheetFormatPr baseColWidth="10" defaultRowHeight="16"/>
  <cols>
    <col min="2" max="2" width="4.1640625" bestFit="1" customWidth="1"/>
    <col min="3" max="3" width="13" customWidth="1"/>
  </cols>
  <sheetData>
    <row r="1" spans="2:6">
      <c r="C1" t="s">
        <v>1</v>
      </c>
      <c r="D1" s="5">
        <v>0.1</v>
      </c>
    </row>
    <row r="2" spans="2:6">
      <c r="C2" t="s">
        <v>5</v>
      </c>
      <c r="D2" s="6" t="s">
        <v>6</v>
      </c>
    </row>
    <row r="3" spans="2:6" ht="17" thickBot="1"/>
    <row r="4" spans="2:6" ht="17" thickBot="1">
      <c r="B4" s="146" t="s">
        <v>63</v>
      </c>
      <c r="C4" s="147"/>
      <c r="D4" s="147"/>
      <c r="E4" s="147"/>
      <c r="F4" s="148"/>
    </row>
    <row r="5" spans="2:6">
      <c r="B5" s="157" t="s">
        <v>0</v>
      </c>
      <c r="C5" s="145"/>
      <c r="D5" s="145"/>
      <c r="E5" s="145"/>
      <c r="F5" s="158"/>
    </row>
    <row r="6" spans="2:6">
      <c r="B6" s="159" t="s">
        <v>7</v>
      </c>
      <c r="C6" s="4" t="s">
        <v>2</v>
      </c>
      <c r="D6" s="4" t="s">
        <v>3</v>
      </c>
      <c r="E6" s="4" t="s">
        <v>4</v>
      </c>
      <c r="F6" s="160" t="s">
        <v>25</v>
      </c>
    </row>
    <row r="7" spans="2:6">
      <c r="B7" s="161">
        <v>0</v>
      </c>
      <c r="C7" s="2">
        <v>100</v>
      </c>
      <c r="D7" s="2">
        <v>100</v>
      </c>
      <c r="E7" s="2">
        <v>20</v>
      </c>
      <c r="F7" s="162">
        <f>D7+E7</f>
        <v>120</v>
      </c>
    </row>
    <row r="8" spans="2:6">
      <c r="B8" s="161">
        <v>1</v>
      </c>
      <c r="C8" s="2">
        <v>110</v>
      </c>
      <c r="D8" s="2">
        <v>110</v>
      </c>
      <c r="E8" s="2">
        <f>(C8+D8)*0.1</f>
        <v>22</v>
      </c>
      <c r="F8" s="162">
        <f t="shared" ref="F8:F9" si="0">D8+E8</f>
        <v>132</v>
      </c>
    </row>
    <row r="9" spans="2:6">
      <c r="B9" s="161">
        <v>2</v>
      </c>
      <c r="C9" s="2">
        <f>C8+0.5*E8</f>
        <v>121</v>
      </c>
      <c r="D9" s="2">
        <f>D8+0.5*E8</f>
        <v>121</v>
      </c>
      <c r="E9" s="2">
        <f>(C9+D9)*0.1</f>
        <v>24.200000000000003</v>
      </c>
      <c r="F9" s="162">
        <f t="shared" si="0"/>
        <v>145.19999999999999</v>
      </c>
    </row>
    <row r="10" spans="2:6">
      <c r="B10" s="161">
        <v>3</v>
      </c>
      <c r="C10" s="2">
        <f t="shared" ref="C10:C17" si="1">C9+0.5*E9</f>
        <v>133.1</v>
      </c>
      <c r="D10" s="2">
        <f t="shared" ref="D10:D17" si="2">D9+0.5*E9</f>
        <v>133.1</v>
      </c>
      <c r="E10" s="2">
        <f t="shared" ref="E10:E17" si="3">(C10+D10)*0.1</f>
        <v>26.62</v>
      </c>
      <c r="F10" s="162">
        <f t="shared" ref="F10:F17" si="4">D10+E10</f>
        <v>159.72</v>
      </c>
    </row>
    <row r="11" spans="2:6">
      <c r="B11" s="161">
        <f>B10+1</f>
        <v>4</v>
      </c>
      <c r="C11" s="2">
        <f t="shared" si="1"/>
        <v>146.41</v>
      </c>
      <c r="D11" s="2">
        <f t="shared" si="2"/>
        <v>146.41</v>
      </c>
      <c r="E11" s="2">
        <f t="shared" si="3"/>
        <v>29.282</v>
      </c>
      <c r="F11" s="162">
        <f t="shared" si="4"/>
        <v>175.69200000000001</v>
      </c>
    </row>
    <row r="12" spans="2:6">
      <c r="B12" s="161">
        <f t="shared" ref="B12:B17" si="5">B11+1</f>
        <v>5</v>
      </c>
      <c r="C12" s="2">
        <f t="shared" si="1"/>
        <v>161.05099999999999</v>
      </c>
      <c r="D12" s="2">
        <f t="shared" si="2"/>
        <v>161.05099999999999</v>
      </c>
      <c r="E12" s="2">
        <f t="shared" si="3"/>
        <v>32.2102</v>
      </c>
      <c r="F12" s="162">
        <f t="shared" si="4"/>
        <v>193.26119999999997</v>
      </c>
    </row>
    <row r="13" spans="2:6">
      <c r="B13" s="161">
        <f t="shared" si="5"/>
        <v>6</v>
      </c>
      <c r="C13" s="2">
        <f t="shared" si="1"/>
        <v>177.15609999999998</v>
      </c>
      <c r="D13" s="2">
        <f t="shared" si="2"/>
        <v>177.15609999999998</v>
      </c>
      <c r="E13" s="2">
        <f t="shared" si="3"/>
        <v>35.431219999999996</v>
      </c>
      <c r="F13" s="162">
        <f t="shared" si="4"/>
        <v>212.58731999999998</v>
      </c>
    </row>
    <row r="14" spans="2:6">
      <c r="B14" s="161">
        <f t="shared" si="5"/>
        <v>7</v>
      </c>
      <c r="C14" s="2">
        <f t="shared" si="1"/>
        <v>194.87170999999998</v>
      </c>
      <c r="D14" s="2">
        <f t="shared" si="2"/>
        <v>194.87170999999998</v>
      </c>
      <c r="E14" s="2">
        <f t="shared" si="3"/>
        <v>38.974342</v>
      </c>
      <c r="F14" s="162">
        <f t="shared" si="4"/>
        <v>233.84605199999999</v>
      </c>
    </row>
    <row r="15" spans="2:6">
      <c r="B15" s="161">
        <f t="shared" si="5"/>
        <v>8</v>
      </c>
      <c r="C15" s="2">
        <f t="shared" si="1"/>
        <v>214.35888099999997</v>
      </c>
      <c r="D15" s="2">
        <f t="shared" si="2"/>
        <v>214.35888099999997</v>
      </c>
      <c r="E15" s="2">
        <f t="shared" si="3"/>
        <v>42.871776199999999</v>
      </c>
      <c r="F15" s="162">
        <f t="shared" si="4"/>
        <v>257.2306572</v>
      </c>
    </row>
    <row r="16" spans="2:6">
      <c r="B16" s="161">
        <f t="shared" si="5"/>
        <v>9</v>
      </c>
      <c r="C16" s="2">
        <f t="shared" si="1"/>
        <v>235.79476909999997</v>
      </c>
      <c r="D16" s="2">
        <f t="shared" si="2"/>
        <v>235.79476909999997</v>
      </c>
      <c r="E16" s="2">
        <f t="shared" si="3"/>
        <v>47.158953819999994</v>
      </c>
      <c r="F16" s="162">
        <f t="shared" si="4"/>
        <v>282.95372291999996</v>
      </c>
    </row>
    <row r="17" spans="2:6">
      <c r="B17" s="161">
        <f t="shared" si="5"/>
        <v>10</v>
      </c>
      <c r="C17" s="2">
        <f t="shared" si="1"/>
        <v>259.37424600999998</v>
      </c>
      <c r="D17" s="2">
        <f t="shared" si="2"/>
        <v>259.37424600999998</v>
      </c>
      <c r="E17" s="2">
        <f t="shared" si="3"/>
        <v>51.874849202</v>
      </c>
      <c r="F17" s="162">
        <f t="shared" si="4"/>
        <v>311.24909521199999</v>
      </c>
    </row>
    <row r="18" spans="2:6" ht="17" thickBot="1">
      <c r="B18" s="163" t="s">
        <v>8</v>
      </c>
      <c r="C18" s="54">
        <f>(C17-C7)/C7</f>
        <v>1.5937424600999999</v>
      </c>
      <c r="D18" s="54">
        <f t="shared" ref="D18:F18" si="6">(D17-D7)/D7</f>
        <v>1.5937424600999999</v>
      </c>
      <c r="E18" s="54">
        <f t="shared" si="6"/>
        <v>1.5937424601000001</v>
      </c>
      <c r="F18" s="164">
        <f t="shared" si="6"/>
        <v>1.5937424600999999</v>
      </c>
    </row>
  </sheetData>
  <mergeCells count="2">
    <mergeCell ref="B5:F5"/>
    <mergeCell ref="B4:F4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7F097-C77E-FF43-B14E-9A706F4D24C2}">
  <dimension ref="B4:Q45"/>
  <sheetViews>
    <sheetView tabSelected="1" topLeftCell="A36" zoomScale="170" zoomScaleNormal="170" workbookViewId="0">
      <selection activeCell="L11" sqref="L11"/>
    </sheetView>
  </sheetViews>
  <sheetFormatPr baseColWidth="10" defaultRowHeight="16"/>
  <cols>
    <col min="4" max="4" width="11.1640625" bestFit="1" customWidth="1"/>
    <col min="12" max="12" width="14.1640625" customWidth="1"/>
    <col min="13" max="13" width="15.5" customWidth="1"/>
    <col min="14" max="14" width="17.1640625" customWidth="1"/>
    <col min="15" max="15" width="15.1640625" customWidth="1"/>
  </cols>
  <sheetData>
    <row r="4" spans="3:17" ht="17" thickBot="1"/>
    <row r="5" spans="3:17" ht="17" thickBot="1">
      <c r="C5" s="146" t="s">
        <v>64</v>
      </c>
      <c r="D5" s="147"/>
      <c r="E5" s="147"/>
      <c r="F5" s="147"/>
      <c r="G5" s="147"/>
      <c r="H5" s="147"/>
      <c r="I5" s="147"/>
      <c r="J5" s="148"/>
    </row>
    <row r="6" spans="3:17" ht="17" thickBot="1">
      <c r="C6" s="151" t="s">
        <v>55</v>
      </c>
      <c r="D6" s="152"/>
      <c r="E6" s="152"/>
      <c r="F6" s="152"/>
      <c r="G6" s="152"/>
      <c r="H6" s="152"/>
      <c r="I6" s="152"/>
      <c r="J6" s="153"/>
    </row>
    <row r="7" spans="3:17" ht="17" thickBot="1">
      <c r="C7" s="57" t="s">
        <v>7</v>
      </c>
      <c r="D7" s="23" t="s">
        <v>2</v>
      </c>
      <c r="E7" s="24" t="s">
        <v>3</v>
      </c>
      <c r="F7" s="24" t="s">
        <v>15</v>
      </c>
      <c r="G7" s="121" t="s">
        <v>11</v>
      </c>
      <c r="H7" s="25" t="s">
        <v>9</v>
      </c>
      <c r="I7" s="25" t="s">
        <v>10</v>
      </c>
      <c r="J7" s="122" t="s">
        <v>12</v>
      </c>
      <c r="M7" s="46" t="s">
        <v>48</v>
      </c>
      <c r="N7" s="48" t="s">
        <v>49</v>
      </c>
      <c r="O7" s="48" t="s">
        <v>50</v>
      </c>
      <c r="P7" s="99" t="s">
        <v>51</v>
      </c>
      <c r="Q7" s="50" t="s">
        <v>48</v>
      </c>
    </row>
    <row r="8" spans="3:17">
      <c r="C8" s="16">
        <v>0</v>
      </c>
      <c r="D8" s="116">
        <v>100</v>
      </c>
      <c r="E8" s="117">
        <v>50</v>
      </c>
      <c r="F8" s="14">
        <v>15</v>
      </c>
      <c r="G8" s="118">
        <f>E8+F8</f>
        <v>65</v>
      </c>
      <c r="H8" s="119">
        <v>5</v>
      </c>
      <c r="I8" s="12">
        <f>F8-5</f>
        <v>10</v>
      </c>
      <c r="J8" s="120">
        <f t="shared" ref="J8:J18" si="0">E8+H8+I8</f>
        <v>65</v>
      </c>
      <c r="M8" s="100">
        <f>F8/(E8+D8)</f>
        <v>0.1</v>
      </c>
      <c r="N8" s="98">
        <f t="shared" ref="N8:N18" si="1">F8/E8</f>
        <v>0.3</v>
      </c>
      <c r="O8" s="98">
        <f>(D8/E8)</f>
        <v>2</v>
      </c>
      <c r="P8" s="98">
        <f>E8/E8</f>
        <v>1</v>
      </c>
      <c r="Q8" s="101">
        <f>N8/ (O8+P8)</f>
        <v>9.9999999999999992E-2</v>
      </c>
    </row>
    <row r="9" spans="3:17">
      <c r="C9" s="17">
        <v>1</v>
      </c>
      <c r="D9" s="26">
        <f t="shared" ref="D9:D18" si="2">D8+F8-H8</f>
        <v>110</v>
      </c>
      <c r="E9" s="63">
        <f>E8</f>
        <v>50</v>
      </c>
      <c r="F9" s="9">
        <f>(D9+E9)*0.1</f>
        <v>16</v>
      </c>
      <c r="G9" s="33">
        <f t="shared" ref="G9:G18" si="3">E9+F9</f>
        <v>66</v>
      </c>
      <c r="H9" s="67">
        <v>5</v>
      </c>
      <c r="I9" s="10">
        <f t="shared" ref="I9:I18" si="4">F9-5</f>
        <v>11</v>
      </c>
      <c r="J9" s="30">
        <f t="shared" si="0"/>
        <v>66</v>
      </c>
      <c r="M9" s="100">
        <f t="shared" ref="M9:M18" si="5">F9/(E9+D9)</f>
        <v>0.1</v>
      </c>
      <c r="N9" s="98">
        <f t="shared" si="1"/>
        <v>0.32</v>
      </c>
      <c r="O9" s="98">
        <f t="shared" ref="O9:O18" si="6">(D9/E9)</f>
        <v>2.2000000000000002</v>
      </c>
      <c r="P9" s="98">
        <f t="shared" ref="P9:P18" si="7">E9/E9</f>
        <v>1</v>
      </c>
      <c r="Q9" s="101">
        <f t="shared" ref="Q9:Q18" si="8">N9/ (O9+P9)</f>
        <v>9.9999999999999992E-2</v>
      </c>
    </row>
    <row r="10" spans="3:17">
      <c r="C10" s="17">
        <v>2</v>
      </c>
      <c r="D10" s="26">
        <f t="shared" si="2"/>
        <v>121</v>
      </c>
      <c r="E10" s="63">
        <f t="shared" ref="E10:E18" si="9">E9</f>
        <v>50</v>
      </c>
      <c r="F10" s="9">
        <f t="shared" ref="F10:F20" si="10">(D10+E10)*0.1</f>
        <v>17.100000000000001</v>
      </c>
      <c r="G10" s="33">
        <f t="shared" si="3"/>
        <v>67.099999999999994</v>
      </c>
      <c r="H10" s="67">
        <v>5</v>
      </c>
      <c r="I10" s="10">
        <f t="shared" si="4"/>
        <v>12.100000000000001</v>
      </c>
      <c r="J10" s="30">
        <f t="shared" si="0"/>
        <v>67.099999999999994</v>
      </c>
      <c r="M10" s="100">
        <f t="shared" si="5"/>
        <v>0.1</v>
      </c>
      <c r="N10" s="98">
        <f t="shared" si="1"/>
        <v>0.34200000000000003</v>
      </c>
      <c r="O10" s="98">
        <f t="shared" si="6"/>
        <v>2.42</v>
      </c>
      <c r="P10" s="98">
        <f t="shared" si="7"/>
        <v>1</v>
      </c>
      <c r="Q10" s="101">
        <f t="shared" si="8"/>
        <v>0.1</v>
      </c>
    </row>
    <row r="11" spans="3:17">
      <c r="C11" s="17">
        <v>3</v>
      </c>
      <c r="D11" s="26">
        <f t="shared" si="2"/>
        <v>133.1</v>
      </c>
      <c r="E11" s="63">
        <f t="shared" si="9"/>
        <v>50</v>
      </c>
      <c r="F11" s="9">
        <f t="shared" si="10"/>
        <v>18.309999999999999</v>
      </c>
      <c r="G11" s="33">
        <f t="shared" si="3"/>
        <v>68.31</v>
      </c>
      <c r="H11" s="67">
        <v>5</v>
      </c>
      <c r="I11" s="10">
        <f t="shared" si="4"/>
        <v>13.309999999999999</v>
      </c>
      <c r="J11" s="30">
        <f t="shared" si="0"/>
        <v>68.31</v>
      </c>
      <c r="M11" s="100">
        <f t="shared" si="5"/>
        <v>9.9999999999999992E-2</v>
      </c>
      <c r="N11" s="98">
        <f t="shared" si="1"/>
        <v>0.36619999999999997</v>
      </c>
      <c r="O11" s="98">
        <f t="shared" si="6"/>
        <v>2.6619999999999999</v>
      </c>
      <c r="P11" s="98">
        <f t="shared" si="7"/>
        <v>1</v>
      </c>
      <c r="Q11" s="101">
        <f t="shared" si="8"/>
        <v>9.9999999999999992E-2</v>
      </c>
    </row>
    <row r="12" spans="3:17">
      <c r="C12" s="17">
        <f>C11+1</f>
        <v>4</v>
      </c>
      <c r="D12" s="26">
        <f t="shared" si="2"/>
        <v>146.41</v>
      </c>
      <c r="E12" s="63">
        <f t="shared" si="9"/>
        <v>50</v>
      </c>
      <c r="F12" s="9">
        <f t="shared" si="10"/>
        <v>19.641000000000002</v>
      </c>
      <c r="G12" s="33">
        <f t="shared" si="3"/>
        <v>69.641000000000005</v>
      </c>
      <c r="H12" s="67">
        <v>5</v>
      </c>
      <c r="I12" s="10">
        <f t="shared" si="4"/>
        <v>14.641000000000002</v>
      </c>
      <c r="J12" s="30">
        <f t="shared" si="0"/>
        <v>69.641000000000005</v>
      </c>
      <c r="M12" s="100">
        <f t="shared" si="5"/>
        <v>0.1</v>
      </c>
      <c r="N12" s="98">
        <f t="shared" si="1"/>
        <v>0.39282000000000006</v>
      </c>
      <c r="O12" s="98">
        <f t="shared" si="6"/>
        <v>2.9281999999999999</v>
      </c>
      <c r="P12" s="98">
        <f t="shared" si="7"/>
        <v>1</v>
      </c>
      <c r="Q12" s="101">
        <f t="shared" si="8"/>
        <v>0.10000000000000002</v>
      </c>
    </row>
    <row r="13" spans="3:17">
      <c r="C13" s="17">
        <f t="shared" ref="C13:C18" si="11">C12+1</f>
        <v>5</v>
      </c>
      <c r="D13" s="26">
        <f t="shared" si="2"/>
        <v>161.05099999999999</v>
      </c>
      <c r="E13" s="63">
        <f t="shared" si="9"/>
        <v>50</v>
      </c>
      <c r="F13" s="9">
        <f t="shared" si="10"/>
        <v>21.1051</v>
      </c>
      <c r="G13" s="33">
        <f t="shared" si="3"/>
        <v>71.105099999999993</v>
      </c>
      <c r="H13" s="67">
        <v>5</v>
      </c>
      <c r="I13" s="10">
        <f t="shared" si="4"/>
        <v>16.1051</v>
      </c>
      <c r="J13" s="30">
        <f t="shared" si="0"/>
        <v>71.105099999999993</v>
      </c>
      <c r="M13" s="100">
        <f t="shared" si="5"/>
        <v>0.1</v>
      </c>
      <c r="N13" s="98">
        <f t="shared" si="1"/>
        <v>0.42210199999999998</v>
      </c>
      <c r="O13" s="98">
        <f t="shared" si="6"/>
        <v>3.2210199999999998</v>
      </c>
      <c r="P13" s="98">
        <f t="shared" si="7"/>
        <v>1</v>
      </c>
      <c r="Q13" s="101">
        <f t="shared" si="8"/>
        <v>0.1</v>
      </c>
    </row>
    <row r="14" spans="3:17">
      <c r="C14" s="17">
        <f t="shared" si="11"/>
        <v>6</v>
      </c>
      <c r="D14" s="26">
        <f t="shared" si="2"/>
        <v>177.15609999999998</v>
      </c>
      <c r="E14" s="63">
        <f t="shared" si="9"/>
        <v>50</v>
      </c>
      <c r="F14" s="9">
        <f t="shared" si="10"/>
        <v>22.715609999999998</v>
      </c>
      <c r="G14" s="33">
        <f t="shared" si="3"/>
        <v>72.715609999999998</v>
      </c>
      <c r="H14" s="67">
        <v>5</v>
      </c>
      <c r="I14" s="10">
        <f t="shared" si="4"/>
        <v>17.715609999999998</v>
      </c>
      <c r="J14" s="30">
        <f t="shared" si="0"/>
        <v>72.715609999999998</v>
      </c>
      <c r="M14" s="100">
        <f t="shared" si="5"/>
        <v>0.1</v>
      </c>
      <c r="N14" s="98">
        <f t="shared" si="1"/>
        <v>0.45431219999999994</v>
      </c>
      <c r="O14" s="98">
        <f t="shared" si="6"/>
        <v>3.5431219999999994</v>
      </c>
      <c r="P14" s="98">
        <f t="shared" si="7"/>
        <v>1</v>
      </c>
      <c r="Q14" s="101">
        <f t="shared" si="8"/>
        <v>0.1</v>
      </c>
    </row>
    <row r="15" spans="3:17">
      <c r="C15" s="17">
        <f t="shared" si="11"/>
        <v>7</v>
      </c>
      <c r="D15" s="26">
        <f t="shared" si="2"/>
        <v>194.87170999999998</v>
      </c>
      <c r="E15" s="63">
        <f t="shared" si="9"/>
        <v>50</v>
      </c>
      <c r="F15" s="9">
        <f t="shared" si="10"/>
        <v>24.487171</v>
      </c>
      <c r="G15" s="33">
        <f t="shared" si="3"/>
        <v>74.487171000000004</v>
      </c>
      <c r="H15" s="67">
        <v>5</v>
      </c>
      <c r="I15" s="10">
        <f t="shared" si="4"/>
        <v>19.487171</v>
      </c>
      <c r="J15" s="30">
        <f t="shared" si="0"/>
        <v>74.487171000000004</v>
      </c>
      <c r="M15" s="100">
        <f t="shared" si="5"/>
        <v>0.1</v>
      </c>
      <c r="N15" s="98">
        <f t="shared" si="1"/>
        <v>0.48974341999999998</v>
      </c>
      <c r="O15" s="98">
        <f t="shared" si="6"/>
        <v>3.8974341999999997</v>
      </c>
      <c r="P15" s="98">
        <f t="shared" si="7"/>
        <v>1</v>
      </c>
      <c r="Q15" s="101">
        <f t="shared" si="8"/>
        <v>0.1</v>
      </c>
    </row>
    <row r="16" spans="3:17">
      <c r="C16" s="17">
        <f t="shared" si="11"/>
        <v>8</v>
      </c>
      <c r="D16" s="26">
        <f t="shared" si="2"/>
        <v>214.35888099999997</v>
      </c>
      <c r="E16" s="63">
        <f t="shared" si="9"/>
        <v>50</v>
      </c>
      <c r="F16" s="9">
        <f t="shared" si="10"/>
        <v>26.4358881</v>
      </c>
      <c r="G16" s="33">
        <f t="shared" si="3"/>
        <v>76.4358881</v>
      </c>
      <c r="H16" s="67">
        <v>5</v>
      </c>
      <c r="I16" s="10">
        <f t="shared" si="4"/>
        <v>21.4358881</v>
      </c>
      <c r="J16" s="30">
        <f t="shared" si="0"/>
        <v>76.4358881</v>
      </c>
      <c r="M16" s="100">
        <f t="shared" si="5"/>
        <v>0.1</v>
      </c>
      <c r="N16" s="98">
        <f t="shared" si="1"/>
        <v>0.52871776199999998</v>
      </c>
      <c r="O16" s="98">
        <f t="shared" si="6"/>
        <v>4.2871776199999996</v>
      </c>
      <c r="P16" s="98">
        <f t="shared" si="7"/>
        <v>1</v>
      </c>
      <c r="Q16" s="101">
        <f t="shared" si="8"/>
        <v>0.1</v>
      </c>
    </row>
    <row r="17" spans="2:17">
      <c r="C17" s="17">
        <f t="shared" si="11"/>
        <v>9</v>
      </c>
      <c r="D17" s="26">
        <f t="shared" si="2"/>
        <v>235.79476909999997</v>
      </c>
      <c r="E17" s="63">
        <f t="shared" si="9"/>
        <v>50</v>
      </c>
      <c r="F17" s="9">
        <f t="shared" si="10"/>
        <v>28.579476909999997</v>
      </c>
      <c r="G17" s="33">
        <f>E17+F17</f>
        <v>78.579476909999997</v>
      </c>
      <c r="H17" s="67">
        <v>5</v>
      </c>
      <c r="I17" s="61">
        <f t="shared" si="4"/>
        <v>23.579476909999997</v>
      </c>
      <c r="J17" s="30">
        <f t="shared" si="0"/>
        <v>78.579476909999997</v>
      </c>
      <c r="M17" s="100">
        <f t="shared" si="5"/>
        <v>0.1</v>
      </c>
      <c r="N17" s="98">
        <f t="shared" si="1"/>
        <v>0.57158953819999991</v>
      </c>
      <c r="O17" s="98">
        <f t="shared" si="6"/>
        <v>4.7158953819999994</v>
      </c>
      <c r="P17" s="98">
        <f t="shared" si="7"/>
        <v>1</v>
      </c>
      <c r="Q17" s="101">
        <f t="shared" si="8"/>
        <v>9.9999999999999992E-2</v>
      </c>
    </row>
    <row r="18" spans="2:17" ht="17" thickBot="1">
      <c r="C18" s="18">
        <f t="shared" si="11"/>
        <v>10</v>
      </c>
      <c r="D18" s="34">
        <f t="shared" si="2"/>
        <v>259.37424600999998</v>
      </c>
      <c r="E18" s="64">
        <f t="shared" si="9"/>
        <v>50</v>
      </c>
      <c r="F18" s="11">
        <f t="shared" si="10"/>
        <v>30.937424601</v>
      </c>
      <c r="G18" s="35">
        <f t="shared" si="3"/>
        <v>80.937424601000004</v>
      </c>
      <c r="H18" s="68">
        <v>5</v>
      </c>
      <c r="I18" s="62">
        <f t="shared" si="4"/>
        <v>25.937424601</v>
      </c>
      <c r="J18" s="36">
        <f t="shared" si="0"/>
        <v>80.937424601000004</v>
      </c>
      <c r="M18" s="102">
        <f t="shared" si="5"/>
        <v>0.1</v>
      </c>
      <c r="N18" s="103">
        <f t="shared" si="1"/>
        <v>0.61874849202000004</v>
      </c>
      <c r="O18" s="103">
        <f t="shared" si="6"/>
        <v>5.1874849201999993</v>
      </c>
      <c r="P18" s="103">
        <f t="shared" si="7"/>
        <v>1</v>
      </c>
      <c r="Q18" s="104">
        <f t="shared" si="8"/>
        <v>0.10000000000000002</v>
      </c>
    </row>
    <row r="19" spans="2:17" ht="17" thickBot="1">
      <c r="C19" s="15" t="s">
        <v>8</v>
      </c>
      <c r="D19" s="42">
        <f>(D18-D8)/D8</f>
        <v>1.5937424600999999</v>
      </c>
      <c r="E19" s="42">
        <f t="shared" ref="E19:F19" si="12">(E18-E8)/E8</f>
        <v>0</v>
      </c>
      <c r="F19" s="42">
        <f t="shared" si="12"/>
        <v>1.0624949734</v>
      </c>
      <c r="G19" s="42">
        <f>(G18-G8)/G8</f>
        <v>0.24519114770769238</v>
      </c>
      <c r="H19" s="42">
        <f>(H18-H8)/H8</f>
        <v>0</v>
      </c>
      <c r="I19" s="42">
        <f>(I18-I8)/I8</f>
        <v>1.5937424601000001</v>
      </c>
      <c r="J19" s="43">
        <f>(J18-J8)/J8</f>
        <v>0.24519114770769238</v>
      </c>
      <c r="L19" s="44"/>
    </row>
    <row r="20" spans="2:17">
      <c r="C20" s="37">
        <v>11</v>
      </c>
      <c r="D20" s="38">
        <v>259.37424600999998</v>
      </c>
      <c r="E20" s="65">
        <v>50</v>
      </c>
      <c r="F20" s="39">
        <f t="shared" si="10"/>
        <v>30.937424601</v>
      </c>
      <c r="G20" s="40">
        <f>E20+F20</f>
        <v>80.937424601000004</v>
      </c>
      <c r="H20" s="69">
        <v>5</v>
      </c>
      <c r="I20" s="13">
        <f>D20-D18</f>
        <v>0</v>
      </c>
      <c r="J20" s="41">
        <f>E20+H20+I20</f>
        <v>55</v>
      </c>
    </row>
    <row r="21" spans="2:17" ht="17" thickBot="1">
      <c r="C21" s="28">
        <v>12</v>
      </c>
      <c r="D21" s="29">
        <v>259.37424600999998</v>
      </c>
      <c r="E21" s="66">
        <v>50</v>
      </c>
      <c r="F21" s="21">
        <f t="shared" ref="F21" si="13">(D21+E21)*0.1</f>
        <v>30.937424601</v>
      </c>
      <c r="G21" s="31">
        <f>E21+F21</f>
        <v>80.937424601000004</v>
      </c>
      <c r="H21" s="70">
        <v>5</v>
      </c>
      <c r="I21" s="19">
        <f>D21-D20</f>
        <v>0</v>
      </c>
      <c r="J21" s="32">
        <f>E21+H21+I21</f>
        <v>55</v>
      </c>
    </row>
    <row r="27" spans="2:17" ht="17" thickBot="1"/>
    <row r="28" spans="2:17" ht="17" thickBot="1">
      <c r="B28" s="146" t="s">
        <v>65</v>
      </c>
      <c r="C28" s="147"/>
      <c r="D28" s="147"/>
      <c r="E28" s="147"/>
      <c r="F28" s="147"/>
      <c r="G28" s="147"/>
      <c r="H28" s="147"/>
      <c r="I28" s="148"/>
      <c r="K28" s="56"/>
      <c r="M28" s="56"/>
    </row>
    <row r="29" spans="2:17" ht="17" thickBot="1">
      <c r="B29" s="143" t="s">
        <v>62</v>
      </c>
      <c r="C29" s="8" t="s">
        <v>16</v>
      </c>
      <c r="D29" s="58" t="s">
        <v>17</v>
      </c>
      <c r="E29" s="60" t="s">
        <v>21</v>
      </c>
      <c r="F29" s="144" t="s">
        <v>62</v>
      </c>
      <c r="G29" s="8" t="s">
        <v>19</v>
      </c>
      <c r="H29" s="58" t="s">
        <v>20</v>
      </c>
      <c r="I29" s="59" t="s">
        <v>22</v>
      </c>
      <c r="K29" s="47"/>
      <c r="L29" s="56"/>
      <c r="M29" s="49"/>
      <c r="N29" s="1"/>
    </row>
    <row r="30" spans="2:17">
      <c r="B30" s="127" t="s">
        <v>15</v>
      </c>
      <c r="C30" s="123">
        <f>$F17*C34</f>
        <v>20.003584801796563</v>
      </c>
      <c r="D30" s="115">
        <f>$F17*D34</f>
        <v>8.5758921082034352</v>
      </c>
      <c r="E30" s="130">
        <f>C30+D30</f>
        <v>28.579476909999997</v>
      </c>
      <c r="F30" s="136" t="s">
        <v>15</v>
      </c>
      <c r="G30" s="134">
        <f>G34*$F18</f>
        <v>21.023134371315006</v>
      </c>
      <c r="H30" s="115">
        <f>H34*$F18</f>
        <v>9.9142902296849922</v>
      </c>
      <c r="I30" s="72">
        <f>G30+H30</f>
        <v>30.937424600999996</v>
      </c>
      <c r="J30" s="114">
        <f>I30-5</f>
        <v>25.937424600999996</v>
      </c>
      <c r="K30" s="56"/>
      <c r="L30" s="47"/>
    </row>
    <row r="31" spans="2:17" ht="17" thickBot="1">
      <c r="B31" s="128" t="s">
        <v>14</v>
      </c>
      <c r="C31" s="124">
        <f>$E17*C34</f>
        <v>34.996415198203437</v>
      </c>
      <c r="D31" s="111">
        <f>$E17*D34</f>
        <v>15.003584801796563</v>
      </c>
      <c r="E31" s="131">
        <f t="shared" ref="E31:E33" si="14">C31+D31</f>
        <v>50</v>
      </c>
      <c r="F31" s="128" t="s">
        <v>14</v>
      </c>
      <c r="G31" s="124">
        <f>G34*$E18</f>
        <v>33.97686562868499</v>
      </c>
      <c r="H31" s="112">
        <f>H34*$E18</f>
        <v>16.02313437131501</v>
      </c>
      <c r="I31" s="27">
        <f>G31+H31</f>
        <v>50</v>
      </c>
    </row>
    <row r="32" spans="2:17" ht="17" thickBot="1">
      <c r="B32" s="128" t="s">
        <v>18</v>
      </c>
      <c r="C32" s="125">
        <v>55</v>
      </c>
      <c r="D32" s="113">
        <f>G17-C32</f>
        <v>23.579476909999997</v>
      </c>
      <c r="E32" s="132">
        <f>C32+D32</f>
        <v>78.579476909999997</v>
      </c>
      <c r="F32" s="128" t="s">
        <v>18</v>
      </c>
      <c r="G32" s="135">
        <v>55</v>
      </c>
      <c r="H32" s="110">
        <f>G18-G32</f>
        <v>25.937424601000004</v>
      </c>
      <c r="I32" s="27">
        <f>G32+H32</f>
        <v>80.937424601000004</v>
      </c>
      <c r="J32" s="22"/>
    </row>
    <row r="33" spans="2:16" ht="17" thickBot="1">
      <c r="B33" s="129" t="s">
        <v>13</v>
      </c>
      <c r="C33" s="126">
        <f>$D17*C34</f>
        <v>165.0394328197622</v>
      </c>
      <c r="D33" s="105">
        <f>$D17*D34</f>
        <v>70.755336280237785</v>
      </c>
      <c r="E33" s="133">
        <f t="shared" si="14"/>
        <v>235.7947691</v>
      </c>
      <c r="F33" s="129" t="s">
        <v>13</v>
      </c>
      <c r="G33" s="126">
        <f>G34*$D18</f>
        <v>176.25447808446506</v>
      </c>
      <c r="H33" s="19">
        <f>H34*$D18</f>
        <v>83.119767925534916</v>
      </c>
      <c r="I33" s="20">
        <f>G33+H33</f>
        <v>259.37424600999998</v>
      </c>
      <c r="J33" s="22"/>
      <c r="L33" s="82" t="s">
        <v>40</v>
      </c>
      <c r="M33" s="83" t="s">
        <v>31</v>
      </c>
      <c r="N33" s="84" t="s">
        <v>32</v>
      </c>
      <c r="O33" s="73"/>
      <c r="P33" s="73"/>
    </row>
    <row r="34" spans="2:16" ht="17" thickBot="1">
      <c r="C34" s="141">
        <f>C32/E32</f>
        <v>0.6999283039640688</v>
      </c>
      <c r="D34" s="141">
        <f>D32/E32</f>
        <v>0.30007169603593126</v>
      </c>
      <c r="E34" s="45"/>
      <c r="G34" s="141">
        <f>G32/G18</f>
        <v>0.67953731257369976</v>
      </c>
      <c r="H34" s="141">
        <f>H32/G18</f>
        <v>0.32046268742630019</v>
      </c>
      <c r="P34" s="73"/>
    </row>
    <row r="35" spans="2:16" ht="17" thickBot="1">
      <c r="C35" s="142"/>
      <c r="D35" s="142"/>
      <c r="E35" s="45"/>
      <c r="G35" s="142"/>
      <c r="H35" s="142"/>
      <c r="L35" s="85" t="s">
        <v>33</v>
      </c>
      <c r="M35" s="86" t="s">
        <v>23</v>
      </c>
      <c r="N35" s="87" t="s">
        <v>28</v>
      </c>
      <c r="O35" s="88" t="s">
        <v>27</v>
      </c>
      <c r="P35" s="73"/>
    </row>
    <row r="36" spans="2:16" ht="17" thickBot="1">
      <c r="B36" s="146" t="s">
        <v>66</v>
      </c>
      <c r="C36" s="147"/>
      <c r="D36" s="147"/>
      <c r="E36" s="147"/>
      <c r="F36" s="147"/>
      <c r="G36" s="147"/>
      <c r="H36" s="147"/>
      <c r="I36" s="148"/>
      <c r="L36" s="89"/>
      <c r="M36" s="90" t="s">
        <v>26</v>
      </c>
      <c r="N36" s="91" t="s">
        <v>30</v>
      </c>
      <c r="O36" s="92" t="s">
        <v>29</v>
      </c>
      <c r="P36" s="73"/>
    </row>
    <row r="37" spans="2:16" ht="17" thickBot="1">
      <c r="B37" s="149" t="s">
        <v>62</v>
      </c>
      <c r="C37" s="154" t="s">
        <v>57</v>
      </c>
      <c r="D37" s="155"/>
      <c r="E37" s="156"/>
      <c r="F37" s="149" t="s">
        <v>62</v>
      </c>
      <c r="G37" s="154" t="s">
        <v>56</v>
      </c>
      <c r="H37" s="155"/>
      <c r="I37" s="156"/>
      <c r="L37" s="73"/>
      <c r="M37" s="73"/>
      <c r="N37" s="73"/>
      <c r="O37" s="73"/>
      <c r="P37" s="73"/>
    </row>
    <row r="38" spans="2:16" ht="17" thickBot="1">
      <c r="B38" s="150"/>
      <c r="C38" s="7" t="s">
        <v>37</v>
      </c>
      <c r="D38" s="76" t="s">
        <v>38</v>
      </c>
      <c r="E38" s="77" t="s">
        <v>39</v>
      </c>
      <c r="F38" s="150"/>
      <c r="G38" s="7" t="s">
        <v>37</v>
      </c>
      <c r="H38" s="76" t="s">
        <v>38</v>
      </c>
      <c r="I38" s="77" t="s">
        <v>39</v>
      </c>
      <c r="L38" s="93" t="s">
        <v>34</v>
      </c>
      <c r="M38" s="87" t="s">
        <v>24</v>
      </c>
      <c r="N38" s="87" t="s">
        <v>35</v>
      </c>
      <c r="O38" s="94" t="s">
        <v>36</v>
      </c>
      <c r="P38" s="73"/>
    </row>
    <row r="39" spans="2:16">
      <c r="B39" s="127" t="s">
        <v>41</v>
      </c>
      <c r="C39" s="137">
        <f>G30-C30</f>
        <v>1.0195495695184427</v>
      </c>
      <c r="D39" s="75">
        <f t="shared" ref="D39:E42" si="15">H30-D30</f>
        <v>1.338398121481557</v>
      </c>
      <c r="E39" s="78">
        <f t="shared" si="15"/>
        <v>2.3579476909999997</v>
      </c>
      <c r="F39" s="127" t="s">
        <v>58</v>
      </c>
      <c r="G39" s="51">
        <f t="shared" ref="G39:I42" si="16">(G30-C30)/C30</f>
        <v>5.0968342905561348E-2</v>
      </c>
      <c r="H39" s="3">
        <f t="shared" si="16"/>
        <v>0.15606517719611776</v>
      </c>
      <c r="I39" s="52">
        <f t="shared" si="16"/>
        <v>8.2504928219135826E-2</v>
      </c>
      <c r="L39" s="95"/>
      <c r="M39" s="81" t="s">
        <v>24</v>
      </c>
      <c r="N39" s="81" t="s">
        <v>36</v>
      </c>
      <c r="O39" s="96"/>
      <c r="P39" s="73"/>
    </row>
    <row r="40" spans="2:16">
      <c r="B40" s="128" t="s">
        <v>42</v>
      </c>
      <c r="C40" s="138">
        <f t="shared" ref="C40:C42" si="17">G31-C31</f>
        <v>-1.0195495695184462</v>
      </c>
      <c r="D40" s="80">
        <f t="shared" si="15"/>
        <v>1.0195495695184462</v>
      </c>
      <c r="E40" s="79">
        <f t="shared" si="15"/>
        <v>0</v>
      </c>
      <c r="F40" s="128" t="s">
        <v>59</v>
      </c>
      <c r="G40" s="51">
        <f t="shared" si="16"/>
        <v>-2.9132971584209157E-2</v>
      </c>
      <c r="H40" s="3">
        <f t="shared" si="16"/>
        <v>6.7953731257370101E-2</v>
      </c>
      <c r="I40" s="52">
        <f t="shared" si="16"/>
        <v>0</v>
      </c>
      <c r="L40" s="95"/>
      <c r="M40" s="81" t="s">
        <v>45</v>
      </c>
      <c r="N40" s="81" t="s">
        <v>46</v>
      </c>
      <c r="O40" s="96"/>
      <c r="P40" s="73"/>
    </row>
    <row r="41" spans="2:16" ht="17" thickBot="1">
      <c r="B41" s="128" t="s">
        <v>43</v>
      </c>
      <c r="C41" s="139">
        <f t="shared" si="17"/>
        <v>0</v>
      </c>
      <c r="D41" s="74">
        <f t="shared" si="15"/>
        <v>2.3579476910000068</v>
      </c>
      <c r="E41" s="107">
        <f t="shared" si="15"/>
        <v>2.3579476910000068</v>
      </c>
      <c r="F41" s="128" t="s">
        <v>60</v>
      </c>
      <c r="G41" s="51">
        <f t="shared" si="16"/>
        <v>0</v>
      </c>
      <c r="H41" s="3">
        <f t="shared" si="16"/>
        <v>0.1000000000000003</v>
      </c>
      <c r="I41" s="52">
        <f t="shared" si="16"/>
        <v>3.0007169603593214E-2</v>
      </c>
      <c r="J41" s="22"/>
      <c r="L41" s="108" t="s">
        <v>47</v>
      </c>
      <c r="M41" s="81" t="s">
        <v>52</v>
      </c>
      <c r="N41" s="81" t="s">
        <v>35</v>
      </c>
      <c r="O41" s="96"/>
      <c r="P41" s="73"/>
    </row>
    <row r="42" spans="2:16" ht="17" thickBot="1">
      <c r="B42" s="129" t="s">
        <v>44</v>
      </c>
      <c r="C42" s="140">
        <f t="shared" si="17"/>
        <v>11.215045264702866</v>
      </c>
      <c r="D42" s="106">
        <f t="shared" si="15"/>
        <v>12.364431645297131</v>
      </c>
      <c r="E42" s="113">
        <f t="shared" si="15"/>
        <v>23.579476909999983</v>
      </c>
      <c r="F42" s="129" t="s">
        <v>61</v>
      </c>
      <c r="G42" s="53">
        <f t="shared" si="16"/>
        <v>6.7953731257369851E-2</v>
      </c>
      <c r="H42" s="54">
        <f t="shared" si="16"/>
        <v>0.17474910438310728</v>
      </c>
      <c r="I42" s="71">
        <f t="shared" si="16"/>
        <v>9.9999999999999922E-2</v>
      </c>
      <c r="J42" s="22"/>
      <c r="L42" s="89"/>
      <c r="M42" s="109" t="s">
        <v>53</v>
      </c>
      <c r="N42" s="91" t="s">
        <v>54</v>
      </c>
      <c r="O42" s="97"/>
    </row>
    <row r="43" spans="2:16">
      <c r="B43" s="1"/>
    </row>
    <row r="45" spans="2:16">
      <c r="C45" s="55"/>
      <c r="D45" s="55"/>
      <c r="G45" s="55"/>
      <c r="H45" s="55"/>
    </row>
  </sheetData>
  <mergeCells count="8">
    <mergeCell ref="B37:B38"/>
    <mergeCell ref="C5:J5"/>
    <mergeCell ref="B28:I28"/>
    <mergeCell ref="B36:I36"/>
    <mergeCell ref="C6:J6"/>
    <mergeCell ref="C37:E37"/>
    <mergeCell ref="G37:I37"/>
    <mergeCell ref="F37:F38"/>
  </mergeCells>
  <pageMargins left="0.511811024" right="0.511811024" top="0.78740157499999996" bottom="0.78740157499999996" header="0.31496062000000002" footer="0.31496062000000002"/>
  <ignoredErrors>
    <ignoredError sqref="F19 J19 G1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0CA29-5377-184D-B48E-B7516D54A575}">
  <dimension ref="B1:E1"/>
  <sheetViews>
    <sheetView zoomScale="140" zoomScaleNormal="140" workbookViewId="0">
      <selection activeCell="C19" sqref="C19"/>
    </sheetView>
  </sheetViews>
  <sheetFormatPr baseColWidth="10" defaultRowHeight="16"/>
  <cols>
    <col min="1" max="1" width="12.83203125" customWidth="1"/>
    <col min="2" max="2" width="21.33203125" customWidth="1"/>
    <col min="3" max="3" width="16.6640625" customWidth="1"/>
    <col min="4" max="4" width="19.33203125" customWidth="1"/>
  </cols>
  <sheetData>
    <row r="1" spans="2:5">
      <c r="B1" s="73"/>
      <c r="C1" s="73"/>
      <c r="D1" s="73"/>
      <c r="E1" s="73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Acum Manufat Impos</vt:lpstr>
      <vt:lpstr>Acum Kista</vt:lpstr>
      <vt:lpstr>Plan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2020-05-29T22:31:34Z</dcterms:created>
  <dcterms:modified xsi:type="dcterms:W3CDTF">2020-06-17T11:59:19Z</dcterms:modified>
</cp:coreProperties>
</file>